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licita2\Documents\TRANSPORTE ESCOLAR\"/>
    </mc:Choice>
  </mc:AlternateContent>
  <bookViews>
    <workbookView xWindow="0" yWindow="0" windowWidth="20490" windowHeight="7620"/>
  </bookViews>
  <sheets>
    <sheet name="res solidos - item 01" sheetId="6" r:id="rId1"/>
  </sheets>
  <calcPr calcId="162913"/>
</workbook>
</file>

<file path=xl/calcChain.xml><?xml version="1.0" encoding="utf-8"?>
<calcChain xmlns="http://schemas.openxmlformats.org/spreadsheetml/2006/main">
  <c r="J21" i="6" l="1"/>
  <c r="H39" i="6" l="1"/>
  <c r="M34" i="6" l="1"/>
  <c r="M35" i="6" s="1"/>
  <c r="M21" i="6"/>
  <c r="H24" i="6"/>
  <c r="J24" i="6" s="1"/>
  <c r="M24" i="6" s="1"/>
  <c r="J29" i="6"/>
  <c r="M29" i="6" s="1"/>
  <c r="J23" i="6"/>
  <c r="M23" i="6" s="1"/>
  <c r="J22" i="6"/>
  <c r="M22" i="6" s="1"/>
  <c r="J20" i="6"/>
  <c r="M20" i="6" s="1"/>
  <c r="J19" i="6"/>
  <c r="M19" i="6" s="1"/>
  <c r="M25" i="6" l="1"/>
  <c r="F12" i="6" l="1"/>
  <c r="L62" i="6"/>
  <c r="J39" i="6"/>
  <c r="B13" i="6"/>
  <c r="M39" i="6" l="1"/>
  <c r="M40" i="6" s="1"/>
  <c r="I12" i="6"/>
  <c r="H12" i="6"/>
  <c r="G12" i="6"/>
  <c r="L12" i="6" l="1"/>
  <c r="M12" i="6" s="1"/>
  <c r="M13" i="6" s="1"/>
  <c r="M30" i="6"/>
  <c r="M42" i="6" s="1"/>
  <c r="M44" i="6" l="1"/>
  <c r="J53" i="6" s="1"/>
  <c r="M53" i="6" s="1"/>
  <c r="M54" i="6" s="1"/>
  <c r="M57" i="6" s="1"/>
  <c r="M64" i="6" s="1"/>
  <c r="M61" i="6" l="1"/>
  <c r="M62" i="6" s="1"/>
  <c r="M65" i="6"/>
  <c r="J47" i="6"/>
  <c r="M47" i="6" s="1"/>
  <c r="M48" i="6" s="1"/>
</calcChain>
</file>

<file path=xl/sharedStrings.xml><?xml version="1.0" encoding="utf-8"?>
<sst xmlns="http://schemas.openxmlformats.org/spreadsheetml/2006/main" count="88" uniqueCount="69">
  <si>
    <t>%</t>
  </si>
  <si>
    <t>Custo Total Mensal</t>
  </si>
  <si>
    <t>Função</t>
  </si>
  <si>
    <t>Motorista Diurno</t>
  </si>
  <si>
    <t>inss</t>
  </si>
  <si>
    <t>Total Mão de Obra</t>
  </si>
  <si>
    <t>1 - MÃO DE OBRA</t>
  </si>
  <si>
    <t>R$ total</t>
  </si>
  <si>
    <t>Unid</t>
  </si>
  <si>
    <t>Especificação</t>
  </si>
  <si>
    <t>total</t>
  </si>
  <si>
    <t>Qtd</t>
  </si>
  <si>
    <t>R$/KM</t>
  </si>
  <si>
    <t>R$/Litro</t>
  </si>
  <si>
    <t>Km/p/litro</t>
  </si>
  <si>
    <t>Km/mês</t>
  </si>
  <si>
    <t>meses</t>
  </si>
  <si>
    <t>R$ Unid</t>
  </si>
  <si>
    <t>R$ tot</t>
  </si>
  <si>
    <t>a.m</t>
  </si>
  <si>
    <t>Total</t>
  </si>
  <si>
    <t>Oleo diesel</t>
  </si>
  <si>
    <t>Especificações</t>
  </si>
  <si>
    <t>custo tot</t>
  </si>
  <si>
    <t>Custo Mensal antes do Lucro</t>
  </si>
  <si>
    <t>Total de Lucratividade</t>
  </si>
  <si>
    <t>Total antes dos Impostos</t>
  </si>
  <si>
    <t>Total com pneus</t>
  </si>
  <si>
    <t>Trabalhadores</t>
  </si>
  <si>
    <t>Salario</t>
  </si>
  <si>
    <t>Insalubridade</t>
  </si>
  <si>
    <t>Adic Noturno</t>
  </si>
  <si>
    <t>Férias</t>
  </si>
  <si>
    <t>1/3 férias</t>
  </si>
  <si>
    <t>FGTS + 40%</t>
  </si>
  <si>
    <t>V. Transp</t>
  </si>
  <si>
    <t>V Aliment</t>
  </si>
  <si>
    <t>Total Unid</t>
  </si>
  <si>
    <t xml:space="preserve">Total </t>
  </si>
  <si>
    <t>Pneus</t>
  </si>
  <si>
    <t>SETOR DE LICITAÇÕES</t>
  </si>
  <si>
    <t>Total das Desp Oeracionais</t>
  </si>
  <si>
    <t>Total de Impostos</t>
  </si>
  <si>
    <t>IPVA</t>
  </si>
  <si>
    <t>Seguro Obrigatório</t>
  </si>
  <si>
    <t>Licenciamento</t>
  </si>
  <si>
    <t>Simples Nacional</t>
  </si>
  <si>
    <t>5 - Pneus</t>
  </si>
  <si>
    <t>Lucratividade</t>
  </si>
  <si>
    <t>valor</t>
  </si>
  <si>
    <t>Aluguel/agua/luz/telefone/escritorio</t>
  </si>
  <si>
    <t>6 - Despesas Administrativas</t>
  </si>
  <si>
    <t>7 - Lucratividade</t>
  </si>
  <si>
    <t>8 - Impostos</t>
  </si>
  <si>
    <t>Seguro contra Terceiros</t>
  </si>
  <si>
    <t>Inspeção Escolar (DETRAN)</t>
  </si>
  <si>
    <t>Aferição de Tacografo</t>
  </si>
  <si>
    <t>2 - IMPOSTOS/SEGUROS</t>
  </si>
  <si>
    <t>3 - Materiais de Consumo</t>
  </si>
  <si>
    <t>PREFEITURA MUNICIPAL DE RENASCENÇA - PARANÁ</t>
  </si>
  <si>
    <t>LICITAÇÃO: 001/2019</t>
  </si>
  <si>
    <t>Manutenção (Oleo, Mecanica, graxa, lavagens)</t>
  </si>
  <si>
    <t>4 - Manutenção</t>
  </si>
  <si>
    <t>Valor anual</t>
  </si>
  <si>
    <t>Km/ano</t>
  </si>
  <si>
    <t>Valor por Km rodado</t>
  </si>
  <si>
    <t>ASSINATURA DO RESPONSÁVEL PELA PROPONENTE</t>
  </si>
  <si>
    <t xml:space="preserve">DATA: </t>
  </si>
  <si>
    <t>PLANILHA DE CUSTOS MICROONIBUS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</si>
</sst>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sz val="10"/>
      <color indexed="8"/>
      <name val="Bodoni MT"/>
      <family val="1"/>
    </font>
    <font>
      <b/>
      <sz val="12"/>
      <color indexed="8"/>
      <name val="Bodoni MT"/>
      <family val="1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3">
    <xf numFmtId="0" fontId="0" fillId="0" borderId="0" xfId="0"/>
    <xf numFmtId="167" fontId="4" fillId="0" borderId="0" xfId="6" applyNumberFormat="1" applyFont="1"/>
    <xf numFmtId="0" fontId="4" fillId="0" borderId="0" xfId="0" applyFont="1"/>
    <xf numFmtId="0" fontId="4" fillId="0" borderId="1" xfId="0" applyFont="1" applyBorder="1"/>
    <xf numFmtId="0" fontId="6" fillId="0" borderId="2" xfId="0" applyFont="1" applyBorder="1" applyAlignment="1">
      <alignment horizontal="center" textRotation="45"/>
    </xf>
    <xf numFmtId="0" fontId="4" fillId="0" borderId="2" xfId="0" applyFont="1" applyBorder="1"/>
    <xf numFmtId="164" fontId="4" fillId="0" borderId="2" xfId="6" applyFont="1" applyBorder="1"/>
    <xf numFmtId="164" fontId="4" fillId="0" borderId="3" xfId="6" applyFont="1" applyBorder="1"/>
    <xf numFmtId="164" fontId="4" fillId="0" borderId="0" xfId="6" applyFont="1"/>
    <xf numFmtId="0" fontId="5" fillId="0" borderId="4" xfId="0" applyFont="1" applyBorder="1"/>
    <xf numFmtId="0" fontId="4" fillId="0" borderId="5" xfId="0" applyFont="1" applyBorder="1"/>
    <xf numFmtId="164" fontId="4" fillId="0" borderId="5" xfId="6" applyFont="1" applyBorder="1"/>
    <xf numFmtId="164" fontId="5" fillId="0" borderId="6" xfId="6" applyFont="1" applyBorder="1"/>
    <xf numFmtId="0" fontId="4" fillId="0" borderId="2" xfId="0" applyFont="1" applyBorder="1" applyAlignment="1">
      <alignment horizontal="center"/>
    </xf>
    <xf numFmtId="167" fontId="4" fillId="0" borderId="2" xfId="6" applyNumberFormat="1" applyFont="1" applyBorder="1"/>
    <xf numFmtId="0" fontId="4" fillId="2" borderId="7" xfId="0" applyFont="1" applyFill="1" applyBorder="1"/>
    <xf numFmtId="0" fontId="4" fillId="2" borderId="0" xfId="0" applyFont="1" applyFill="1" applyBorder="1"/>
    <xf numFmtId="164" fontId="4" fillId="2" borderId="0" xfId="6" applyFont="1" applyFill="1" applyBorder="1"/>
    <xf numFmtId="164" fontId="4" fillId="2" borderId="8" xfId="6" applyFont="1" applyFill="1" applyBorder="1"/>
    <xf numFmtId="164" fontId="5" fillId="0" borderId="3" xfId="6" applyFont="1" applyBorder="1"/>
    <xf numFmtId="0" fontId="4" fillId="3" borderId="7" xfId="0" applyFont="1" applyFill="1" applyBorder="1"/>
    <xf numFmtId="0" fontId="4" fillId="3" borderId="0" xfId="0" applyFont="1" applyFill="1" applyBorder="1"/>
    <xf numFmtId="164" fontId="6" fillId="0" borderId="3" xfId="6" applyFont="1" applyBorder="1" applyAlignment="1">
      <alignment horizontal="center" textRotation="45"/>
    </xf>
    <xf numFmtId="164" fontId="4" fillId="0" borderId="6" xfId="6" applyFont="1" applyBorder="1"/>
    <xf numFmtId="164" fontId="4" fillId="3" borderId="8" xfId="6" applyFont="1" applyFill="1" applyBorder="1"/>
    <xf numFmtId="164" fontId="5" fillId="0" borderId="9" xfId="6" applyFont="1" applyBorder="1"/>
    <xf numFmtId="164" fontId="7" fillId="0" borderId="8" xfId="6" applyFont="1" applyBorder="1"/>
    <xf numFmtId="0" fontId="4" fillId="0" borderId="2" xfId="0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4" fillId="0" borderId="3" xfId="6" applyFont="1" applyBorder="1" applyAlignment="1">
      <alignment horizontal="center"/>
    </xf>
    <xf numFmtId="164" fontId="5" fillId="0" borderId="13" xfId="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center"/>
    </xf>
    <xf numFmtId="0" fontId="5" fillId="0" borderId="14" xfId="0" applyFont="1" applyBorder="1" applyAlignment="1"/>
    <xf numFmtId="0" fontId="5" fillId="0" borderId="15" xfId="0" applyFont="1" applyBorder="1" applyAlignment="1"/>
    <xf numFmtId="0" fontId="4" fillId="4" borderId="2" xfId="0" applyFont="1" applyFill="1" applyBorder="1" applyAlignment="1">
      <alignment horizontal="center"/>
    </xf>
    <xf numFmtId="164" fontId="4" fillId="4" borderId="3" xfId="6" applyFont="1" applyFill="1" applyBorder="1"/>
    <xf numFmtId="10" fontId="4" fillId="4" borderId="2" xfId="3" applyNumberFormat="1" applyFont="1" applyFill="1" applyBorder="1"/>
    <xf numFmtId="10" fontId="5" fillId="4" borderId="16" xfId="0" applyNumberFormat="1" applyFont="1" applyFill="1" applyBorder="1" applyAlignment="1"/>
    <xf numFmtId="164" fontId="5" fillId="4" borderId="6" xfId="6" applyFont="1" applyFill="1" applyBorder="1"/>
    <xf numFmtId="0" fontId="4" fillId="0" borderId="2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7" fontId="4" fillId="0" borderId="2" xfId="6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64" fontId="5" fillId="0" borderId="3" xfId="6" applyFont="1" applyBorder="1" applyAlignment="1">
      <alignment horizontal="left"/>
    </xf>
    <xf numFmtId="0" fontId="5" fillId="0" borderId="8" xfId="0" applyFont="1" applyBorder="1" applyAlignment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7" fontId="4" fillId="0" borderId="2" xfId="6" applyNumberFormat="1" applyFont="1" applyBorder="1" applyAlignment="1">
      <alignment horizontal="center"/>
    </xf>
    <xf numFmtId="164" fontId="4" fillId="0" borderId="2" xfId="6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7" fontId="4" fillId="0" borderId="21" xfId="0" applyNumberFormat="1" applyFont="1" applyBorder="1" applyAlignment="1">
      <alignment horizontal="center"/>
    </xf>
    <xf numFmtId="164" fontId="4" fillId="0" borderId="21" xfId="6" applyFont="1" applyBorder="1" applyAlignment="1">
      <alignment horizontal="center"/>
    </xf>
    <xf numFmtId="164" fontId="4" fillId="0" borderId="22" xfId="6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2" xfId="6" applyFont="1" applyBorder="1" applyAlignment="1">
      <alignment horizontal="right"/>
    </xf>
    <xf numFmtId="164" fontId="4" fillId="0" borderId="33" xfId="6" applyFont="1" applyBorder="1" applyAlignment="1">
      <alignment horizontal="right"/>
    </xf>
    <xf numFmtId="164" fontId="4" fillId="0" borderId="22" xfId="6" applyFont="1" applyBorder="1" applyAlignment="1">
      <alignment horizontal="right"/>
    </xf>
    <xf numFmtId="164" fontId="4" fillId="0" borderId="33" xfId="6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7" fontId="4" fillId="0" borderId="2" xfId="6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7" xfId="0" applyFont="1" applyBorder="1" applyAlignment="1">
      <alignment horizontal="center"/>
    </xf>
  </cellXfs>
  <cellStyles count="8">
    <cellStyle name="Moeda 2" xfId="1"/>
    <cellStyle name="Normal" xfId="0" builtinId="0"/>
    <cellStyle name="Normal 2" xfId="2"/>
    <cellStyle name="Porcentagem" xfId="3" builtinId="5"/>
    <cellStyle name="Porcentagem 2" xfId="4"/>
    <cellStyle name="Separador de milhares 2" xfId="5"/>
    <cellStyle name="Vírgula" xfId="6" builtinId="3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9"/>
  <sheetViews>
    <sheetView tabSelected="1" view="pageBreakPreview" topLeftCell="A43" zoomScale="60" zoomScaleNormal="130" workbookViewId="0">
      <selection activeCell="A66" sqref="A66:M67"/>
    </sheetView>
  </sheetViews>
  <sheetFormatPr defaultRowHeight="15" x14ac:dyDescent="0.25"/>
  <cols>
    <col min="1" max="1" width="17.7109375" style="2" bestFit="1" customWidth="1"/>
    <col min="2" max="2" width="5.85546875" style="2" customWidth="1"/>
    <col min="3" max="3" width="11.85546875" style="2" customWidth="1"/>
    <col min="4" max="4" width="8.7109375" style="2" customWidth="1"/>
    <col min="5" max="6" width="8" style="2" bestFit="1" customWidth="1"/>
    <col min="7" max="7" width="8.28515625" style="2" customWidth="1"/>
    <col min="8" max="8" width="8.7109375" style="2" customWidth="1"/>
    <col min="9" max="9" width="9.85546875" style="2" customWidth="1"/>
    <col min="10" max="10" width="9" style="2" customWidth="1"/>
    <col min="11" max="11" width="8" style="2" bestFit="1" customWidth="1"/>
    <col min="12" max="12" width="11.5703125" style="2" bestFit="1" customWidth="1"/>
    <col min="13" max="13" width="13.140625" style="8" customWidth="1"/>
    <col min="14" max="14" width="10.5703125" style="1" bestFit="1" customWidth="1"/>
    <col min="15" max="15" width="9.5703125" style="2" bestFit="1" customWidth="1"/>
    <col min="16" max="16384" width="9.140625" style="2"/>
  </cols>
  <sheetData>
    <row r="2" spans="1:14" x14ac:dyDescent="0.25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x14ac:dyDescent="0.25">
      <c r="A3" s="68" t="s">
        <v>40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 x14ac:dyDescent="0.25">
      <c r="A4" s="68" t="s">
        <v>60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8" spans="1:14" ht="15.75" thickBot="1" x14ac:dyDescent="0.3"/>
    <row r="9" spans="1:14" ht="21.75" customHeight="1" thickBot="1" x14ac:dyDescent="0.3">
      <c r="A9" s="74" t="s">
        <v>68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4" ht="21.75" customHeight="1" x14ac:dyDescent="0.25">
      <c r="A10" s="77" t="s">
        <v>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</row>
    <row r="11" spans="1:14" ht="71.25" customHeight="1" x14ac:dyDescent="0.25">
      <c r="A11" s="3" t="s">
        <v>2</v>
      </c>
      <c r="B11" s="4" t="s">
        <v>28</v>
      </c>
      <c r="C11" s="4" t="s">
        <v>29</v>
      </c>
      <c r="D11" s="4" t="s">
        <v>30</v>
      </c>
      <c r="E11" s="4" t="s">
        <v>31</v>
      </c>
      <c r="F11" s="4" t="s">
        <v>32</v>
      </c>
      <c r="G11" s="4" t="s">
        <v>33</v>
      </c>
      <c r="H11" s="4" t="s">
        <v>4</v>
      </c>
      <c r="I11" s="4" t="s">
        <v>34</v>
      </c>
      <c r="J11" s="4" t="s">
        <v>35</v>
      </c>
      <c r="K11" s="4" t="s">
        <v>36</v>
      </c>
      <c r="L11" s="4" t="s">
        <v>37</v>
      </c>
      <c r="M11" s="22" t="s">
        <v>38</v>
      </c>
    </row>
    <row r="12" spans="1:14" x14ac:dyDescent="0.25">
      <c r="A12" s="3" t="s">
        <v>3</v>
      </c>
      <c r="B12" s="5">
        <v>1</v>
      </c>
      <c r="C12" s="6">
        <v>1466</v>
      </c>
      <c r="D12" s="6"/>
      <c r="E12" s="6">
        <v>0</v>
      </c>
      <c r="F12" s="6">
        <f>(C12+D12+E12)/12</f>
        <v>122.16666666666667</v>
      </c>
      <c r="G12" s="6">
        <f>F12/3</f>
        <v>40.722222222222221</v>
      </c>
      <c r="H12" s="6">
        <f>(C12+D12+E12+F12)*0.13</f>
        <v>206.46166666666667</v>
      </c>
      <c r="I12" s="6">
        <f>((C12+D12+E12+F12)*0.08)</f>
        <v>127.05333333333334</v>
      </c>
      <c r="J12" s="6">
        <v>0</v>
      </c>
      <c r="K12" s="6">
        <v>0</v>
      </c>
      <c r="L12" s="6">
        <f>SUM(C12:K12)</f>
        <v>1962.4038888888888</v>
      </c>
      <c r="M12" s="7">
        <f>B12*L12</f>
        <v>1962.4038888888888</v>
      </c>
      <c r="N12" s="8"/>
    </row>
    <row r="13" spans="1:14" ht="15.75" thickBot="1" x14ac:dyDescent="0.3">
      <c r="A13" s="9" t="s">
        <v>5</v>
      </c>
      <c r="B13" s="10">
        <f>SUM(B12:B12)</f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>
        <f>SUM(M12:M12)</f>
        <v>1962.4038888888888</v>
      </c>
      <c r="N13" s="8"/>
    </row>
    <row r="14" spans="1:14" x14ac:dyDescent="0.25">
      <c r="A14" s="15"/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8"/>
      <c r="N14" s="8"/>
    </row>
    <row r="15" spans="1:14" ht="15.75" thickBot="1" x14ac:dyDescent="0.3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8"/>
    </row>
    <row r="16" spans="1:14" x14ac:dyDescent="0.25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</row>
    <row r="17" spans="1:13" x14ac:dyDescent="0.25">
      <c r="A17" s="56" t="s">
        <v>57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89"/>
    </row>
    <row r="18" spans="1:13" x14ac:dyDescent="0.25">
      <c r="A18" s="53" t="s">
        <v>9</v>
      </c>
      <c r="B18" s="54"/>
      <c r="C18" s="54"/>
      <c r="D18" s="54"/>
      <c r="E18" s="55"/>
      <c r="F18" s="51" t="s">
        <v>11</v>
      </c>
      <c r="G18" s="51"/>
      <c r="H18" s="51" t="s">
        <v>17</v>
      </c>
      <c r="I18" s="51"/>
      <c r="J18" s="51" t="s">
        <v>18</v>
      </c>
      <c r="K18" s="51"/>
      <c r="L18" s="13" t="s">
        <v>16</v>
      </c>
      <c r="M18" s="31" t="s">
        <v>19</v>
      </c>
    </row>
    <row r="19" spans="1:13" x14ac:dyDescent="0.25">
      <c r="A19" s="65" t="s">
        <v>44</v>
      </c>
      <c r="B19" s="66"/>
      <c r="C19" s="66"/>
      <c r="D19" s="66"/>
      <c r="E19" s="67"/>
      <c r="F19" s="103">
        <v>1</v>
      </c>
      <c r="G19" s="104"/>
      <c r="H19" s="105">
        <v>396.46</v>
      </c>
      <c r="I19" s="106"/>
      <c r="J19" s="105">
        <f>H19</f>
        <v>396.46</v>
      </c>
      <c r="K19" s="106"/>
      <c r="L19" s="47">
        <v>10</v>
      </c>
      <c r="M19" s="31">
        <f>J19/L19</f>
        <v>39.646000000000001</v>
      </c>
    </row>
    <row r="20" spans="1:13" x14ac:dyDescent="0.25">
      <c r="A20" s="65" t="s">
        <v>45</v>
      </c>
      <c r="B20" s="66"/>
      <c r="C20" s="66"/>
      <c r="D20" s="66"/>
      <c r="E20" s="67"/>
      <c r="F20" s="103">
        <v>1</v>
      </c>
      <c r="G20" s="104"/>
      <c r="H20" s="105">
        <v>90</v>
      </c>
      <c r="I20" s="106"/>
      <c r="J20" s="105">
        <f>H20</f>
        <v>90</v>
      </c>
      <c r="K20" s="106"/>
      <c r="L20" s="47">
        <v>10</v>
      </c>
      <c r="M20" s="31">
        <f t="shared" ref="M20:M24" si="0">J20/L20</f>
        <v>9</v>
      </c>
    </row>
    <row r="21" spans="1:13" x14ac:dyDescent="0.25">
      <c r="A21" s="65" t="s">
        <v>54</v>
      </c>
      <c r="B21" s="66"/>
      <c r="C21" s="66"/>
      <c r="D21" s="66"/>
      <c r="E21" s="67"/>
      <c r="F21" s="103">
        <v>1</v>
      </c>
      <c r="G21" s="104"/>
      <c r="H21" s="105">
        <v>1500</v>
      </c>
      <c r="I21" s="106"/>
      <c r="J21" s="105">
        <f>H21</f>
        <v>1500</v>
      </c>
      <c r="K21" s="106"/>
      <c r="L21" s="47">
        <v>10</v>
      </c>
      <c r="M21" s="31">
        <f t="shared" si="0"/>
        <v>150</v>
      </c>
    </row>
    <row r="22" spans="1:13" x14ac:dyDescent="0.25">
      <c r="A22" s="65" t="s">
        <v>55</v>
      </c>
      <c r="B22" s="66"/>
      <c r="C22" s="66"/>
      <c r="D22" s="66"/>
      <c r="E22" s="67"/>
      <c r="F22" s="103">
        <v>2</v>
      </c>
      <c r="G22" s="104"/>
      <c r="H22" s="105">
        <v>107</v>
      </c>
      <c r="I22" s="106"/>
      <c r="J22" s="105">
        <f>H22*F22</f>
        <v>214</v>
      </c>
      <c r="K22" s="106"/>
      <c r="L22" s="47">
        <v>10</v>
      </c>
      <c r="M22" s="31">
        <f t="shared" si="0"/>
        <v>21.4</v>
      </c>
    </row>
    <row r="23" spans="1:13" x14ac:dyDescent="0.25">
      <c r="A23" s="65" t="s">
        <v>56</v>
      </c>
      <c r="B23" s="66"/>
      <c r="C23" s="66"/>
      <c r="D23" s="66"/>
      <c r="E23" s="67"/>
      <c r="F23" s="103">
        <v>0.5</v>
      </c>
      <c r="G23" s="104"/>
      <c r="H23" s="105">
        <v>444.54</v>
      </c>
      <c r="I23" s="106"/>
      <c r="J23" s="105">
        <f>H23*F23</f>
        <v>222.27</v>
      </c>
      <c r="K23" s="106"/>
      <c r="L23" s="47">
        <v>10</v>
      </c>
      <c r="M23" s="31">
        <f t="shared" si="0"/>
        <v>22.227</v>
      </c>
    </row>
    <row r="24" spans="1:13" x14ac:dyDescent="0.25">
      <c r="A24" s="65" t="s">
        <v>43</v>
      </c>
      <c r="B24" s="66"/>
      <c r="C24" s="66"/>
      <c r="D24" s="66"/>
      <c r="E24" s="67"/>
      <c r="F24" s="103">
        <v>1</v>
      </c>
      <c r="G24" s="104"/>
      <c r="H24" s="122">
        <f>50000*0.01</f>
        <v>500</v>
      </c>
      <c r="I24" s="123"/>
      <c r="J24" s="124">
        <f>F24*H24</f>
        <v>500</v>
      </c>
      <c r="K24" s="111"/>
      <c r="L24" s="46">
        <v>10</v>
      </c>
      <c r="M24" s="31">
        <f t="shared" si="0"/>
        <v>50</v>
      </c>
    </row>
    <row r="25" spans="1:13" x14ac:dyDescent="0.25">
      <c r="A25" s="56" t="s">
        <v>20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19">
        <f>SUM(M19:M24)</f>
        <v>292.27300000000002</v>
      </c>
    </row>
    <row r="26" spans="1:13" x14ac:dyDescent="0.2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</row>
    <row r="27" spans="1:13" x14ac:dyDescent="0.25">
      <c r="A27" s="56" t="s">
        <v>58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89"/>
    </row>
    <row r="28" spans="1:13" x14ac:dyDescent="0.25">
      <c r="A28" s="56" t="s">
        <v>9</v>
      </c>
      <c r="B28" s="57"/>
      <c r="C28" s="57"/>
      <c r="D28" s="57"/>
      <c r="E28" s="57"/>
      <c r="F28" s="51" t="s">
        <v>14</v>
      </c>
      <c r="G28" s="51"/>
      <c r="H28" s="51" t="s">
        <v>13</v>
      </c>
      <c r="I28" s="51"/>
      <c r="J28" s="51" t="s">
        <v>12</v>
      </c>
      <c r="K28" s="51"/>
      <c r="L28" s="5" t="s">
        <v>15</v>
      </c>
      <c r="M28" s="7" t="s">
        <v>10</v>
      </c>
    </row>
    <row r="29" spans="1:13" x14ac:dyDescent="0.25">
      <c r="A29" s="61" t="s">
        <v>21</v>
      </c>
      <c r="B29" s="62"/>
      <c r="C29" s="62"/>
      <c r="D29" s="62"/>
      <c r="E29" s="93"/>
      <c r="F29" s="51">
        <v>4.5</v>
      </c>
      <c r="G29" s="51"/>
      <c r="H29" s="51">
        <v>3.28</v>
      </c>
      <c r="I29" s="51"/>
      <c r="J29" s="121">
        <f>H29/F29</f>
        <v>0.72888888888888881</v>
      </c>
      <c r="K29" s="121"/>
      <c r="L29" s="14">
        <v>2100</v>
      </c>
      <c r="M29" s="7">
        <f t="shared" ref="M29" si="1">J29*L29</f>
        <v>1530.6666666666665</v>
      </c>
    </row>
    <row r="30" spans="1:13" x14ac:dyDescent="0.25">
      <c r="A30" s="53" t="s">
        <v>20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19">
        <f>SUM(M29:M29)</f>
        <v>1530.6666666666665</v>
      </c>
    </row>
    <row r="31" spans="1:13" x14ac:dyDescent="0.2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5"/>
    </row>
    <row r="32" spans="1:13" x14ac:dyDescent="0.25">
      <c r="A32" s="56" t="s">
        <v>62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89"/>
    </row>
    <row r="33" spans="1:13" x14ac:dyDescent="0.25">
      <c r="A33" s="56" t="s">
        <v>9</v>
      </c>
      <c r="B33" s="57"/>
      <c r="C33" s="57"/>
      <c r="D33" s="57"/>
      <c r="E33" s="57"/>
      <c r="F33" s="51" t="s">
        <v>63</v>
      </c>
      <c r="G33" s="51"/>
      <c r="H33" s="51" t="s">
        <v>64</v>
      </c>
      <c r="I33" s="51"/>
      <c r="J33" s="51" t="s">
        <v>15</v>
      </c>
      <c r="K33" s="51"/>
      <c r="L33" s="5" t="s">
        <v>16</v>
      </c>
      <c r="M33" s="7" t="s">
        <v>19</v>
      </c>
    </row>
    <row r="34" spans="1:13" x14ac:dyDescent="0.25">
      <c r="A34" s="61" t="s">
        <v>61</v>
      </c>
      <c r="B34" s="62"/>
      <c r="C34" s="62"/>
      <c r="D34" s="62"/>
      <c r="E34" s="93"/>
      <c r="F34" s="127">
        <v>25788</v>
      </c>
      <c r="G34" s="51"/>
      <c r="H34" s="128">
        <v>21000</v>
      </c>
      <c r="I34" s="128"/>
      <c r="J34" s="129">
        <v>2100</v>
      </c>
      <c r="K34" s="129"/>
      <c r="L34" s="14">
        <v>10</v>
      </c>
      <c r="M34" s="7">
        <f>F34/10</f>
        <v>2578.8000000000002</v>
      </c>
    </row>
    <row r="35" spans="1:13" x14ac:dyDescent="0.25">
      <c r="A35" s="53" t="s">
        <v>20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5"/>
      <c r="M35" s="19">
        <f>SUM(M34:M34)</f>
        <v>2578.8000000000002</v>
      </c>
    </row>
    <row r="36" spans="1:13" ht="15.75" thickBot="1" x14ac:dyDescent="0.3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</row>
    <row r="37" spans="1:13" x14ac:dyDescent="0.25">
      <c r="A37" s="58" t="s">
        <v>47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5">
      <c r="A38" s="56" t="s">
        <v>9</v>
      </c>
      <c r="B38" s="57"/>
      <c r="C38" s="57"/>
      <c r="D38" s="57"/>
      <c r="E38" s="57"/>
      <c r="F38" s="51" t="s">
        <v>8</v>
      </c>
      <c r="G38" s="51"/>
      <c r="H38" s="51" t="s">
        <v>7</v>
      </c>
      <c r="I38" s="51"/>
      <c r="J38" s="51" t="s">
        <v>12</v>
      </c>
      <c r="K38" s="51"/>
      <c r="L38" s="5" t="s">
        <v>15</v>
      </c>
      <c r="M38" s="7" t="s">
        <v>10</v>
      </c>
    </row>
    <row r="39" spans="1:13" x14ac:dyDescent="0.25">
      <c r="A39" s="61" t="s">
        <v>39</v>
      </c>
      <c r="B39" s="62"/>
      <c r="C39" s="62"/>
      <c r="D39" s="62"/>
      <c r="E39" s="62"/>
      <c r="F39" s="51">
        <v>10</v>
      </c>
      <c r="G39" s="51"/>
      <c r="H39" s="63">
        <f>F39*900</f>
        <v>9000</v>
      </c>
      <c r="I39" s="63"/>
      <c r="J39" s="64">
        <f>ROUND(H39/21000,2)</f>
        <v>0.43</v>
      </c>
      <c r="K39" s="64"/>
      <c r="L39" s="14">
        <v>2100</v>
      </c>
      <c r="M39" s="7">
        <f>J39*L39</f>
        <v>903</v>
      </c>
    </row>
    <row r="40" spans="1:13" x14ac:dyDescent="0.25">
      <c r="A40" s="65" t="s">
        <v>27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19">
        <f>SUM(M39)</f>
        <v>903</v>
      </c>
    </row>
    <row r="41" spans="1:13" ht="15.75" thickBot="1" x14ac:dyDescent="0.3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2"/>
    </row>
    <row r="42" spans="1:13" ht="15.75" thickBot="1" x14ac:dyDescent="0.3">
      <c r="A42" s="34" t="s">
        <v>41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5">
        <f>M13+M25+M30+M40+M35</f>
        <v>7267.1435555555554</v>
      </c>
    </row>
    <row r="43" spans="1:13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</row>
    <row r="44" spans="1:13" ht="15.75" thickBot="1" x14ac:dyDescent="0.3">
      <c r="A44" s="94" t="s">
        <v>24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32">
        <f>M42</f>
        <v>7267.1435555555554</v>
      </c>
    </row>
    <row r="45" spans="1:13" x14ac:dyDescent="0.25">
      <c r="A45" s="58" t="s">
        <v>51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</row>
    <row r="46" spans="1:13" x14ac:dyDescent="0.25">
      <c r="A46" s="53" t="s">
        <v>22</v>
      </c>
      <c r="B46" s="54"/>
      <c r="C46" s="54"/>
      <c r="D46" s="54"/>
      <c r="E46" s="54"/>
      <c r="F46" s="54"/>
      <c r="G46" s="54"/>
      <c r="H46" s="54"/>
      <c r="I46" s="55"/>
      <c r="J46" s="52" t="s">
        <v>49</v>
      </c>
      <c r="K46" s="52"/>
      <c r="L46" s="48" t="s">
        <v>0</v>
      </c>
      <c r="M46" s="49" t="s">
        <v>10</v>
      </c>
    </row>
    <row r="47" spans="1:13" x14ac:dyDescent="0.25">
      <c r="A47" s="61" t="s">
        <v>50</v>
      </c>
      <c r="B47" s="62"/>
      <c r="C47" s="62"/>
      <c r="D47" s="62"/>
      <c r="E47" s="62"/>
      <c r="F47" s="62"/>
      <c r="G47" s="62"/>
      <c r="H47" s="62"/>
      <c r="I47" s="62"/>
      <c r="J47" s="73">
        <f>M44</f>
        <v>7267.1435555555554</v>
      </c>
      <c r="K47" s="73"/>
      <c r="L47" s="43">
        <v>2.5</v>
      </c>
      <c r="M47" s="7">
        <f>J47*L47/100</f>
        <v>181.67858888888887</v>
      </c>
    </row>
    <row r="48" spans="1:13" x14ac:dyDescent="0.25">
      <c r="A48" s="96" t="s">
        <v>20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9">
        <f>SUM(M47)</f>
        <v>181.67858888888887</v>
      </c>
    </row>
    <row r="49" spans="1:13" ht="15.75" thickBot="1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32"/>
    </row>
    <row r="50" spans="1:13" ht="15.75" thickBot="1" x14ac:dyDescent="0.3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20"/>
    </row>
    <row r="51" spans="1:13" x14ac:dyDescent="0.25">
      <c r="A51" s="77" t="s">
        <v>52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9"/>
    </row>
    <row r="52" spans="1:13" x14ac:dyDescent="0.25">
      <c r="A52" s="65" t="s">
        <v>22</v>
      </c>
      <c r="B52" s="66"/>
      <c r="C52" s="66"/>
      <c r="D52" s="66"/>
      <c r="E52" s="66"/>
      <c r="F52" s="66"/>
      <c r="G52" s="66"/>
      <c r="H52" s="66"/>
      <c r="I52" s="67"/>
      <c r="J52" s="51" t="s">
        <v>23</v>
      </c>
      <c r="K52" s="51"/>
      <c r="L52" s="13" t="s">
        <v>0</v>
      </c>
      <c r="M52" s="7" t="s">
        <v>10</v>
      </c>
    </row>
    <row r="53" spans="1:13" x14ac:dyDescent="0.25">
      <c r="A53" s="65" t="s">
        <v>48</v>
      </c>
      <c r="B53" s="66"/>
      <c r="C53" s="66"/>
      <c r="D53" s="66"/>
      <c r="E53" s="66"/>
      <c r="F53" s="66"/>
      <c r="G53" s="66"/>
      <c r="H53" s="66"/>
      <c r="I53" s="67"/>
      <c r="J53" s="73">
        <f>M44</f>
        <v>7267.1435555555554</v>
      </c>
      <c r="K53" s="73"/>
      <c r="L53" s="27">
        <v>10</v>
      </c>
      <c r="M53" s="7">
        <f>J53*L53/100</f>
        <v>726.71435555555547</v>
      </c>
    </row>
    <row r="54" spans="1:13" ht="15.75" thickBot="1" x14ac:dyDescent="0.3">
      <c r="A54" s="71" t="s">
        <v>25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23">
        <f>SUM(M53)</f>
        <v>726.71435555555547</v>
      </c>
    </row>
    <row r="55" spans="1:13" x14ac:dyDescent="0.2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4"/>
    </row>
    <row r="56" spans="1:13" ht="15.75" thickBot="1" x14ac:dyDescent="0.3">
      <c r="A56" s="112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113"/>
    </row>
    <row r="57" spans="1:13" ht="15.75" thickBot="1" x14ac:dyDescent="0.3">
      <c r="A57" s="98" t="s">
        <v>26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25">
        <f>M44+M54</f>
        <v>7993.8579111111112</v>
      </c>
    </row>
    <row r="58" spans="1:13" ht="15.75" thickBot="1" x14ac:dyDescent="0.3">
      <c r="A58" s="100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2"/>
    </row>
    <row r="59" spans="1:13" x14ac:dyDescent="0.25">
      <c r="A59" s="90" t="s">
        <v>53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2"/>
    </row>
    <row r="60" spans="1:13" x14ac:dyDescent="0.25">
      <c r="A60" s="61" t="s">
        <v>22</v>
      </c>
      <c r="B60" s="62"/>
      <c r="C60" s="62"/>
      <c r="D60" s="62"/>
      <c r="E60" s="62"/>
      <c r="F60" s="62"/>
      <c r="G60" s="62"/>
      <c r="H60" s="62"/>
      <c r="I60" s="93"/>
      <c r="J60" s="109"/>
      <c r="K60" s="104"/>
      <c r="L60" s="38" t="s">
        <v>0</v>
      </c>
      <c r="M60" s="39" t="s">
        <v>10</v>
      </c>
    </row>
    <row r="61" spans="1:13" x14ac:dyDescent="0.25">
      <c r="A61" s="61" t="s">
        <v>46</v>
      </c>
      <c r="B61" s="62"/>
      <c r="C61" s="62"/>
      <c r="D61" s="62"/>
      <c r="E61" s="62"/>
      <c r="F61" s="62"/>
      <c r="G61" s="62"/>
      <c r="H61" s="62"/>
      <c r="I61" s="93"/>
      <c r="J61" s="110"/>
      <c r="K61" s="111"/>
      <c r="L61" s="40">
        <v>0.06</v>
      </c>
      <c r="M61" s="39">
        <f>M64*L61</f>
        <v>510.24624964539009</v>
      </c>
    </row>
    <row r="62" spans="1:13" ht="15.75" thickBot="1" x14ac:dyDescent="0.3">
      <c r="A62" s="116" t="s">
        <v>42</v>
      </c>
      <c r="B62" s="117"/>
      <c r="C62" s="117"/>
      <c r="D62" s="117"/>
      <c r="E62" s="117"/>
      <c r="F62" s="117"/>
      <c r="G62" s="117"/>
      <c r="H62" s="117"/>
      <c r="I62" s="117"/>
      <c r="J62" s="36"/>
      <c r="K62" s="37"/>
      <c r="L62" s="41">
        <f>SUM(L61:L61)</f>
        <v>0.06</v>
      </c>
      <c r="M62" s="42">
        <f>SUM(M61:M61)</f>
        <v>510.24624964539009</v>
      </c>
    </row>
    <row r="63" spans="1:13" x14ac:dyDescent="0.25">
      <c r="A63" s="11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5"/>
    </row>
    <row r="64" spans="1:13" ht="16.5" x14ac:dyDescent="0.3">
      <c r="A64" s="107" t="s">
        <v>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26">
        <f>M57*100/(100-L62*100)</f>
        <v>8504.1041607565021</v>
      </c>
    </row>
    <row r="65" spans="1:13" x14ac:dyDescent="0.25">
      <c r="A65" s="125" t="s">
        <v>65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50">
        <f>ROUND(M64/L39,2)</f>
        <v>4.05</v>
      </c>
    </row>
    <row r="66" spans="1:13" x14ac:dyDescent="0.25">
      <c r="A66" s="69" t="s">
        <v>66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1:13" ht="15.75" thickBot="1" x14ac:dyDescent="0.3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</row>
    <row r="68" spans="1:13" x14ac:dyDescent="0.25">
      <c r="A68" s="69" t="s">
        <v>67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1:13" ht="15.75" thickBo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</sheetData>
  <mergeCells count="98">
    <mergeCell ref="A65:L65"/>
    <mergeCell ref="A31:M31"/>
    <mergeCell ref="A32:M32"/>
    <mergeCell ref="A34:E34"/>
    <mergeCell ref="F34:G34"/>
    <mergeCell ref="H34:I34"/>
    <mergeCell ref="J34:K34"/>
    <mergeCell ref="A35:L35"/>
    <mergeCell ref="A33:E33"/>
    <mergeCell ref="F33:G33"/>
    <mergeCell ref="H33:I33"/>
    <mergeCell ref="J33:K33"/>
    <mergeCell ref="A41:M41"/>
    <mergeCell ref="A38:E38"/>
    <mergeCell ref="F38:G38"/>
    <mergeCell ref="H38:I38"/>
    <mergeCell ref="H29:I29"/>
    <mergeCell ref="J29:K29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9:E29"/>
    <mergeCell ref="F29:G29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68:M69"/>
    <mergeCell ref="A52:I52"/>
    <mergeCell ref="A64:L64"/>
    <mergeCell ref="J60:K60"/>
    <mergeCell ref="J61:K61"/>
    <mergeCell ref="A53:I53"/>
    <mergeCell ref="A56:M56"/>
    <mergeCell ref="A63:M63"/>
    <mergeCell ref="A61:I61"/>
    <mergeCell ref="H28:I28"/>
    <mergeCell ref="A62:I62"/>
    <mergeCell ref="A50:M50"/>
    <mergeCell ref="A59:M59"/>
    <mergeCell ref="A60:I60"/>
    <mergeCell ref="A51:M51"/>
    <mergeCell ref="A44:L44"/>
    <mergeCell ref="A45:M45"/>
    <mergeCell ref="A47:I47"/>
    <mergeCell ref="J47:K47"/>
    <mergeCell ref="A48:L48"/>
    <mergeCell ref="A57:L57"/>
    <mergeCell ref="A58:M58"/>
    <mergeCell ref="A2:M2"/>
    <mergeCell ref="A3:M3"/>
    <mergeCell ref="A4:M4"/>
    <mergeCell ref="A66:M67"/>
    <mergeCell ref="A54:L54"/>
    <mergeCell ref="J52:K52"/>
    <mergeCell ref="J53:K53"/>
    <mergeCell ref="A9:M9"/>
    <mergeCell ref="A10:M10"/>
    <mergeCell ref="A16:M16"/>
    <mergeCell ref="A26:M26"/>
    <mergeCell ref="A36:M36"/>
    <mergeCell ref="A30:L30"/>
    <mergeCell ref="A27:M27"/>
    <mergeCell ref="A18:E18"/>
    <mergeCell ref="A17:M17"/>
    <mergeCell ref="J18:K18"/>
    <mergeCell ref="H18:I18"/>
    <mergeCell ref="F18:G18"/>
    <mergeCell ref="J46:K46"/>
    <mergeCell ref="A46:I46"/>
    <mergeCell ref="A25:L25"/>
    <mergeCell ref="F28:G28"/>
    <mergeCell ref="A28:E28"/>
    <mergeCell ref="J28:K28"/>
    <mergeCell ref="A37:M37"/>
    <mergeCell ref="A39:E39"/>
    <mergeCell ref="F39:G39"/>
    <mergeCell ref="H39:I39"/>
    <mergeCell ref="J39:K39"/>
    <mergeCell ref="A40:L40"/>
    <mergeCell ref="J38:K38"/>
  </mergeCells>
  <phoneticPr fontId="3" type="noConversion"/>
  <pageMargins left="0.39370078740157483" right="0.39370078740157483" top="0.19685039370078741" bottom="0.19685039370078741" header="0.51181102362204722" footer="0.51181102362204722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 solidos - item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</dc:creator>
  <cp:lastModifiedBy>licita2</cp:lastModifiedBy>
  <cp:lastPrinted>2019-01-25T17:24:23Z</cp:lastPrinted>
  <dcterms:created xsi:type="dcterms:W3CDTF">2011-07-24T00:16:59Z</dcterms:created>
  <dcterms:modified xsi:type="dcterms:W3CDTF">2019-01-25T17:24:33Z</dcterms:modified>
</cp:coreProperties>
</file>